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ad.ilstu.edu\VPFP\Users\ctmikes\Desktop\"/>
    </mc:Choice>
  </mc:AlternateContent>
  <xr:revisionPtr revIDLastSave="0" documentId="8_{3C65D5B6-9DF6-4ED2-815F-5386B35CD514}" xr6:coauthVersionLast="45" xr6:coauthVersionMax="45" xr10:uidLastSave="{00000000-0000-0000-0000-000000000000}"/>
  <bookViews>
    <workbookView xWindow="-120" yWindow="-120" windowWidth="29040" windowHeight="15840" xr2:uid="{00000000-000D-0000-FFFF-FFFF00000000}"/>
  </bookViews>
  <sheets>
    <sheet name="Gross-to-Net Calculator" sheetId="8" r:id="rId1"/>
    <sheet name="Fed Tax Table" sheetId="3" state="hidden" r:id="rId2"/>
    <sheet name="NRA" sheetId="4" r:id="rId3"/>
  </sheets>
  <definedNames>
    <definedName name="_xlnm.Print_Area" localSheetId="0">'Gross-to-Net Calculator'!$A$2:$L$29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8" l="1"/>
  <c r="G16" i="8"/>
  <c r="C19" i="8"/>
  <c r="C21" i="8"/>
  <c r="K25" i="8" s="1"/>
  <c r="G22" i="8"/>
  <c r="K14" i="8" s="1"/>
  <c r="G23" i="8"/>
  <c r="K23" i="8"/>
  <c r="B28" i="8"/>
  <c r="G24" i="8" l="1"/>
  <c r="L13" i="8" s="1"/>
  <c r="K11" i="8"/>
  <c r="G28" i="8"/>
  <c r="I26" i="8"/>
  <c r="G21" i="8"/>
  <c r="L12" i="8" l="1"/>
  <c r="K10" i="8" s="1"/>
  <c r="C28" i="8"/>
  <c r="K13" i="8" l="1"/>
  <c r="F28" i="8" s="1"/>
  <c r="K24" i="8" l="1"/>
  <c r="J2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Ward, Joseph</author>
  </authors>
  <commentList>
    <comment ref="B5" authorId="0" shapeId="0" xr:uid="{00000000-0006-0000-0000-000001000000}">
      <text>
        <r>
          <rPr>
            <sz val="10"/>
            <color indexed="81"/>
            <rFont val="Tahoma"/>
            <family val="2"/>
          </rPr>
          <t xml:space="preserve">Are you employed as a police officer AND in a SURS plan labelled </t>
        </r>
        <r>
          <rPr>
            <b/>
            <sz val="10"/>
            <color indexed="81"/>
            <rFont val="Tahoma"/>
            <family val="2"/>
          </rPr>
          <t xml:space="preserve">TRADITIONAL </t>
        </r>
        <r>
          <rPr>
            <sz val="10"/>
            <color indexed="81"/>
            <rFont val="Tahoma"/>
            <family val="2"/>
          </rPr>
          <t xml:space="preserve">or </t>
        </r>
        <r>
          <rPr>
            <b/>
            <sz val="10"/>
            <color indexed="81"/>
            <rFont val="Tahoma"/>
            <family val="2"/>
          </rPr>
          <t>PORTABLE</t>
        </r>
        <r>
          <rPr>
            <sz val="10"/>
            <color indexed="81"/>
            <rFont val="Tahoma"/>
            <family val="2"/>
          </rPr>
          <t>?</t>
        </r>
      </text>
    </comment>
    <comment ref="F7" authorId="0" shapeId="0" xr:uid="{00000000-0006-0000-0000-000002000000}">
      <text>
        <r>
          <rPr>
            <sz val="10"/>
            <color indexed="81"/>
            <rFont val="Tahoma"/>
            <family val="2"/>
          </rPr>
          <t>Nonresident Alien for Tax Purposes (except India F-1 or J-1)</t>
        </r>
      </text>
    </comment>
    <comment ref="B12" authorId="0" shapeId="0" xr:uid="{00000000-0006-0000-0000-000003000000}">
      <text>
        <r>
          <rPr>
            <b/>
            <sz val="9"/>
            <color indexed="81"/>
            <rFont val="Tahoma"/>
            <family val="2"/>
          </rPr>
          <t xml:space="preserve">Examples include:
</t>
        </r>
        <r>
          <rPr>
            <sz val="9"/>
            <color indexed="81"/>
            <rFont val="Tahoma"/>
            <family val="2"/>
          </rPr>
          <t>Athletic Tickets, Gift Card, Membership, Moving Expenses, Untimely Travel Reimbursement, Tuition Waiver, Vehicle Usage</t>
        </r>
      </text>
    </comment>
    <comment ref="F18" authorId="0" shapeId="0" xr:uid="{00000000-0006-0000-0000-000004000000}">
      <text>
        <r>
          <rPr>
            <b/>
            <sz val="10"/>
            <color indexed="81"/>
            <rFont val="Tahoma"/>
            <family val="2"/>
          </rPr>
          <t>Examples include:</t>
        </r>
        <r>
          <rPr>
            <sz val="10"/>
            <color indexed="81"/>
            <rFont val="Tahoma"/>
            <family val="2"/>
          </rPr>
          <t xml:space="preserve">
Life Ins (Supplemental Life, ADD, Supplemental ADD, Spouse, Dependent), Union Dues, Long Term Disability, ISU Credit Union, Foundation, Recreation Services, SECA, Garnishments, Weisbecker Scholarship Fund, ISU Annuitants Association, Athletic Tickets, and Wellness</t>
        </r>
      </text>
    </comment>
    <comment ref="F25" authorId="0" shapeId="0" xr:uid="{00000000-0006-0000-0000-000005000000}">
      <text>
        <r>
          <rPr>
            <sz val="10"/>
            <color indexed="81"/>
            <rFont val="Tahoma"/>
            <family val="2"/>
          </rPr>
          <t>If your YTD taxable wages are at/near $200,000, contact Payroll for assistance.</t>
        </r>
      </text>
    </comment>
  </commentList>
</comments>
</file>

<file path=xl/sharedStrings.xml><?xml version="1.0" encoding="utf-8"?>
<sst xmlns="http://schemas.openxmlformats.org/spreadsheetml/2006/main" count="97" uniqueCount="83">
  <si>
    <t>MCAP</t>
  </si>
  <si>
    <t>DCAP</t>
  </si>
  <si>
    <t>SURS</t>
  </si>
  <si>
    <t>457</t>
  </si>
  <si>
    <t>Semi-Monthly</t>
  </si>
  <si>
    <t>No</t>
  </si>
  <si>
    <t>Over</t>
  </si>
  <si>
    <t>Amount</t>
  </si>
  <si>
    <t>If Taxable Income Is:</t>
  </si>
  <si>
    <t>But not Over</t>
  </si>
  <si>
    <t>Plus %</t>
  </si>
  <si>
    <t>of Excess</t>
  </si>
  <si>
    <t>Married Filing Jointly:</t>
  </si>
  <si>
    <t>Single:</t>
  </si>
  <si>
    <t>Table for Withholding Adjustment for Nonresident Alien Taxation</t>
  </si>
  <si>
    <t>Pay Period</t>
  </si>
  <si>
    <t>Additional Amount</t>
  </si>
  <si>
    <t>Monthly</t>
  </si>
  <si>
    <t>Annually</t>
  </si>
  <si>
    <t>State Income Tax Rate</t>
  </si>
  <si>
    <t>Personal Exemption</t>
  </si>
  <si>
    <t>State Allowance</t>
  </si>
  <si>
    <t>State Add'l Allowance</t>
  </si>
  <si>
    <t>Yes</t>
  </si>
  <si>
    <t>ALLOWANCES</t>
  </si>
  <si>
    <t>TAX EXEMPT</t>
  </si>
  <si>
    <t>STATE INCOME TAX</t>
  </si>
  <si>
    <t>NET PAY</t>
  </si>
  <si>
    <t>FILING STATUS</t>
  </si>
  <si>
    <t>FEDERAL INCOME TAX</t>
  </si>
  <si>
    <t>ADDITIONAL AMOUNT</t>
  </si>
  <si>
    <t>ADD'L ALLOWANCES</t>
  </si>
  <si>
    <t>NONRESIDENT ALIEN</t>
  </si>
  <si>
    <t>FEDERAL TAXABLE</t>
  </si>
  <si>
    <t>PERSONAL DATA</t>
  </si>
  <si>
    <t>TAX CALCULATIONS</t>
  </si>
  <si>
    <t>ADDITIONAL MEDICARE</t>
  </si>
  <si>
    <t>PAYCHECK CALCULATIONS</t>
  </si>
  <si>
    <t>EARNINGS</t>
  </si>
  <si>
    <t>TAXES</t>
  </si>
  <si>
    <t>DEDUCTIONS</t>
  </si>
  <si>
    <t>POLICE OFFICER</t>
  </si>
  <si>
    <t>SUBJECT TO SURS</t>
  </si>
  <si>
    <t>403(b) PERCENT</t>
  </si>
  <si>
    <t>PURCHASE SURS</t>
  </si>
  <si>
    <t>MEDICARE TAXABLE</t>
  </si>
  <si>
    <t>OASDI TAXABLE</t>
  </si>
  <si>
    <t>MEDICARE TAX</t>
  </si>
  <si>
    <t>OASDI TAX</t>
  </si>
  <si>
    <t>SUBJECT TO MEDICARE</t>
  </si>
  <si>
    <t>SUBJECT TO OASDI</t>
  </si>
  <si>
    <t>ROTH 403(b) PERCENT</t>
  </si>
  <si>
    <t>GROSS-TO-NET CALCULATOR</t>
  </si>
  <si>
    <t>OTHER DEDUCTIONS</t>
  </si>
  <si>
    <t>EMPLOYER-PAID BENEFITS</t>
  </si>
  <si>
    <t>AFTER-TAX DEDUCTIONS</t>
  </si>
  <si>
    <t>BEFORE-TAX DEDUCTIONS</t>
  </si>
  <si>
    <t>ROTH 457</t>
  </si>
  <si>
    <t>TAXABLE FRINGE BENEFITS</t>
  </si>
  <si>
    <t>Single</t>
  </si>
  <si>
    <t>REGULAR PAY</t>
  </si>
  <si>
    <t>PAY FREQUENCY</t>
  </si>
  <si>
    <t>HEALTH INSURANCE</t>
  </si>
  <si>
    <t>DENTAL INSURANCE</t>
  </si>
  <si>
    <t>ISU PARKING</t>
  </si>
  <si>
    <t>TOTAL GROSS</t>
  </si>
  <si>
    <t>FED TAXABLE GROSS</t>
  </si>
  <si>
    <t>TOTAL TAXES</t>
  </si>
  <si>
    <t>TOTAL DEDUCTIONS</t>
  </si>
  <si>
    <t>For special circumstances (i.e., Civil Union Insurance, Medicare Gross Exceeding $ 200,000, and Non-U.S. Citizens), it is recommended you contact the University Payroll Office for assistance.</t>
  </si>
  <si>
    <t>ROTH 403(b) AMOUNT</t>
  </si>
  <si>
    <t>403(b) AMOUNT</t>
  </si>
  <si>
    <t>DISCLAIMERS</t>
  </si>
  <si>
    <t>This calculator is provided and designed to provide general guidance and estimates. It should not be relied upon for accuracy, such as to calculate exact taxes, payroll or other financial data.</t>
  </si>
  <si>
    <t>Neither this calculator nor the providers and affiliates thereof are providing tax or legal advice. You should refer to a professional adviser or accountant regarding any specific requirements or concerns.</t>
  </si>
  <si>
    <t xml:space="preserve">Please note the calculator only computes the State of Illinois tax withholdings. </t>
  </si>
  <si>
    <t>GROUP TERM LIFE</t>
  </si>
  <si>
    <t>IL STATE INCOME TAX</t>
  </si>
  <si>
    <t>IL STATE TAXABLE</t>
  </si>
  <si>
    <t xml:space="preserve">Federal withholding tax will only be accurate if your current W-4 on file with the University was submitted prior to 12/31/19.  If your W-4 was submitted on 1/1/20 or later, please use the IRS Withholding Tool found here - </t>
  </si>
  <si>
    <t>https://www.irs.gov/businesses/small-businesses-self-employed/income-tax-withholding-assistant-for-employers</t>
  </si>
  <si>
    <t>Income Tax 2021</t>
  </si>
  <si>
    <t>Nonresident Alien Withholding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</si>
</sst>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
  </numFmts>
  <fonts count="26" x14ac:knownFonts="1">
    <font>
      <sz val="11"/>
      <color theme="1"/>
      <name val="Calibri"/>
      <family val="2"/>
      <scheme val="minor"/>
    </font>
    <font>
      <sz val="11"/>
      <color theme="1"/>
      <name val="Calibri"/>
      <family val="2"/>
      <scheme val="minor"/>
    </font>
    <font>
      <sz val="10"/>
      <color theme="1"/>
      <name val="Times New Roman"/>
      <family val="1"/>
    </font>
    <font>
      <b/>
      <sz val="11"/>
      <color rgb="FF000000"/>
      <name val="Calibri"/>
      <family val="2"/>
    </font>
    <font>
      <sz val="11"/>
      <color rgb="FF000000"/>
      <name val="Calibri"/>
      <family val="2"/>
    </font>
    <font>
      <sz val="11"/>
      <color theme="1"/>
      <name val="Calibri"/>
      <family val="2"/>
    </font>
    <font>
      <b/>
      <sz val="12"/>
      <color theme="1"/>
      <name val="Trebuchet MS"/>
      <family val="2"/>
    </font>
    <font>
      <b/>
      <sz val="10"/>
      <color theme="1"/>
      <name val="Trebuchet MS"/>
      <family val="2"/>
    </font>
    <font>
      <i/>
      <sz val="12"/>
      <color theme="1"/>
      <name val="Lucida Sans"/>
      <family val="2"/>
    </font>
    <font>
      <b/>
      <sz val="14"/>
      <color theme="1"/>
      <name val="Trebuchet MS"/>
      <family val="2"/>
    </font>
    <font>
      <sz val="10"/>
      <color theme="1"/>
      <name val="Lucida Sans"/>
      <family val="2"/>
    </font>
    <font>
      <b/>
      <sz val="9"/>
      <color theme="1"/>
      <name val="Trebuchet MS"/>
      <family val="2"/>
    </font>
    <font>
      <sz val="10"/>
      <color indexed="81"/>
      <name val="Tahoma"/>
      <family val="2"/>
    </font>
    <font>
      <sz val="9"/>
      <color indexed="81"/>
      <name val="Tahoma"/>
      <family val="2"/>
    </font>
    <font>
      <sz val="10"/>
      <color theme="1"/>
      <name val="Trebuchet MS"/>
      <family val="2"/>
    </font>
    <font>
      <b/>
      <sz val="10"/>
      <color indexed="81"/>
      <name val="Tahoma"/>
      <family val="2"/>
    </font>
    <font>
      <b/>
      <sz val="20"/>
      <color theme="1"/>
      <name val="Trebuchet MS"/>
      <family val="2"/>
    </font>
    <font>
      <b/>
      <sz val="9"/>
      <color indexed="81"/>
      <name val="Tahoma"/>
      <family val="2"/>
    </font>
    <font>
      <b/>
      <sz val="10"/>
      <color theme="1"/>
      <name val="Lucida Sans"/>
      <family val="2"/>
    </font>
    <font>
      <b/>
      <sz val="11"/>
      <color theme="1"/>
      <name val="Calibri"/>
      <family val="2"/>
      <scheme val="minor"/>
    </font>
    <font>
      <sz val="10"/>
      <color rgb="FF000000"/>
      <name val="Lucida Sans"/>
      <family val="2"/>
    </font>
    <font>
      <b/>
      <sz val="16"/>
      <color theme="1"/>
      <name val="Lucida Sans"/>
      <family val="2"/>
    </font>
    <font>
      <i/>
      <sz val="10"/>
      <color theme="1"/>
      <name val="Calibri"/>
      <family val="2"/>
      <scheme val="minor"/>
    </font>
    <font>
      <b/>
      <i/>
      <sz val="10"/>
      <color theme="1"/>
      <name val="Calibri"/>
      <family val="2"/>
      <scheme val="minor"/>
    </font>
    <font>
      <u/>
      <sz val="11"/>
      <color theme="10"/>
      <name val="Calibri"/>
      <family val="2"/>
      <scheme val="minor"/>
    </font>
    <font>
      <i/>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cellStyleXfs>
  <cellXfs count="99">
    <xf numFmtId="0" fontId="0" fillId="0" borderId="0" xfId="0"/>
    <xf numFmtId="0" fontId="2" fillId="0" borderId="0" xfId="0" applyFont="1"/>
    <xf numFmtId="0" fontId="4" fillId="0" borderId="9" xfId="0" applyFont="1" applyBorder="1" applyAlignment="1">
      <alignment vertical="center" wrapText="1"/>
    </xf>
    <xf numFmtId="0" fontId="4" fillId="0" borderId="8" xfId="0" applyFont="1" applyBorder="1" applyAlignment="1">
      <alignment vertical="center" wrapText="1"/>
    </xf>
    <xf numFmtId="6" fontId="5" fillId="0" borderId="7" xfId="0" applyNumberFormat="1" applyFont="1" applyBorder="1" applyAlignment="1">
      <alignment horizontal="right" vertical="center"/>
    </xf>
    <xf numFmtId="6" fontId="5" fillId="0" borderId="0" xfId="0" applyNumberFormat="1" applyFont="1" applyAlignment="1">
      <alignment horizontal="right" vertical="center"/>
    </xf>
    <xf numFmtId="8" fontId="5" fillId="0" borderId="0" xfId="0" applyNumberFormat="1" applyFont="1" applyAlignment="1">
      <alignment horizontal="right" vertical="center"/>
    </xf>
    <xf numFmtId="10" fontId="5" fillId="0" borderId="0" xfId="0" applyNumberFormat="1" applyFont="1" applyAlignment="1">
      <alignment horizontal="right" vertical="center"/>
    </xf>
    <xf numFmtId="6" fontId="5" fillId="0" borderId="9" xfId="0" applyNumberFormat="1" applyFont="1" applyBorder="1" applyAlignment="1">
      <alignment horizontal="right" vertical="center"/>
    </xf>
    <xf numFmtId="6" fontId="5" fillId="0" borderId="4" xfId="0" applyNumberFormat="1" applyFont="1" applyBorder="1" applyAlignment="1">
      <alignment horizontal="right" vertical="center"/>
    </xf>
    <xf numFmtId="0" fontId="5" fillId="0" borderId="5" xfId="0" applyFont="1" applyBorder="1" applyAlignment="1">
      <alignment horizontal="right" vertical="center"/>
    </xf>
    <xf numFmtId="8" fontId="5" fillId="0" borderId="5" xfId="0" applyNumberFormat="1" applyFont="1" applyBorder="1" applyAlignment="1">
      <alignment horizontal="right" vertical="center"/>
    </xf>
    <xf numFmtId="10" fontId="5" fillId="0" borderId="5" xfId="0" applyNumberFormat="1" applyFont="1" applyBorder="1" applyAlignment="1">
      <alignment horizontal="right" vertical="center"/>
    </xf>
    <xf numFmtId="6" fontId="5" fillId="0" borderId="8" xfId="0" applyNumberFormat="1" applyFont="1" applyBorder="1" applyAlignment="1">
      <alignment horizontal="right" vertical="center"/>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4" fillId="0" borderId="7" xfId="0" applyFont="1" applyBorder="1" applyAlignment="1">
      <alignment vertical="center" wrapText="1"/>
    </xf>
    <xf numFmtId="8" fontId="4" fillId="0" borderId="9" xfId="0" applyNumberFormat="1" applyFont="1" applyBorder="1" applyAlignment="1">
      <alignment horizontal="right" vertical="center" wrapText="1"/>
    </xf>
    <xf numFmtId="0" fontId="4" fillId="0" borderId="4" xfId="0" applyFont="1" applyBorder="1" applyAlignment="1">
      <alignment vertical="center" wrapText="1"/>
    </xf>
    <xf numFmtId="8" fontId="4" fillId="0" borderId="8" xfId="0" applyNumberFormat="1" applyFont="1" applyBorder="1" applyAlignment="1">
      <alignment horizontal="right" vertical="center" wrapText="1"/>
    </xf>
    <xf numFmtId="10" fontId="0" fillId="0" borderId="0" xfId="2" applyNumberFormat="1" applyFont="1"/>
    <xf numFmtId="8" fontId="5" fillId="0" borderId="0" xfId="0" applyNumberFormat="1" applyFont="1" applyFill="1" applyBorder="1" applyAlignment="1">
      <alignment horizontal="right" vertical="center"/>
    </xf>
    <xf numFmtId="44" fontId="0" fillId="0" borderId="0" xfId="3" applyFont="1"/>
    <xf numFmtId="0" fontId="0" fillId="0" borderId="0" xfId="0" applyProtection="1"/>
    <xf numFmtId="0" fontId="0" fillId="2" borderId="7" xfId="0" applyFill="1" applyBorder="1" applyProtection="1"/>
    <xf numFmtId="0" fontId="0" fillId="2" borderId="9" xfId="0" applyFill="1" applyBorder="1" applyProtection="1"/>
    <xf numFmtId="0" fontId="9" fillId="2" borderId="7" xfId="0" applyFont="1" applyFill="1" applyBorder="1" applyAlignment="1" applyProtection="1">
      <alignment vertical="center" textRotation="90"/>
    </xf>
    <xf numFmtId="0" fontId="0" fillId="2" borderId="4" xfId="0" applyFill="1" applyBorder="1" applyProtection="1"/>
    <xf numFmtId="0" fontId="0" fillId="2" borderId="5" xfId="0" applyFill="1" applyBorder="1" applyProtection="1"/>
    <xf numFmtId="10" fontId="8" fillId="2" borderId="5" xfId="2" applyNumberFormat="1" applyFont="1" applyFill="1" applyBorder="1" applyAlignment="1" applyProtection="1">
      <alignment horizontal="center" vertical="center"/>
    </xf>
    <xf numFmtId="164" fontId="10" fillId="2" borderId="5" xfId="2" applyNumberFormat="1" applyFont="1" applyFill="1" applyBorder="1" applyAlignment="1" applyProtection="1">
      <alignment horizontal="left" vertical="center"/>
    </xf>
    <xf numFmtId="0" fontId="0" fillId="2" borderId="8" xfId="0" applyFill="1" applyBorder="1" applyProtection="1"/>
    <xf numFmtId="0" fontId="14" fillId="2" borderId="9" xfId="0" applyFont="1" applyFill="1" applyBorder="1" applyAlignment="1" applyProtection="1">
      <alignment horizontal="center"/>
    </xf>
    <xf numFmtId="0" fontId="11" fillId="2" borderId="0" xfId="0" applyFont="1" applyFill="1" applyBorder="1" applyAlignment="1" applyProtection="1">
      <alignment horizontal="left"/>
    </xf>
    <xf numFmtId="0" fontId="11" fillId="2" borderId="0" xfId="0" applyFont="1" applyFill="1" applyBorder="1" applyAlignment="1" applyProtection="1"/>
    <xf numFmtId="0" fontId="11" fillId="2" borderId="12" xfId="0" applyFont="1" applyFill="1" applyBorder="1" applyAlignment="1" applyProtection="1"/>
    <xf numFmtId="164" fontId="7" fillId="2" borderId="7" xfId="1" applyNumberFormat="1" applyFont="1" applyFill="1" applyBorder="1" applyAlignment="1" applyProtection="1">
      <alignment horizontal="left" shrinkToFit="1"/>
    </xf>
    <xf numFmtId="0" fontId="10" fillId="3" borderId="11" xfId="0" applyFont="1" applyFill="1" applyBorder="1" applyAlignment="1" applyProtection="1">
      <alignment horizontal="center"/>
      <protection locked="0"/>
    </xf>
    <xf numFmtId="0" fontId="10" fillId="3" borderId="11" xfId="0" applyFont="1" applyFill="1" applyBorder="1" applyAlignment="1" applyProtection="1">
      <alignment horizontal="center" shrinkToFit="1"/>
      <protection locked="0"/>
    </xf>
    <xf numFmtId="43" fontId="10" fillId="3" borderId="11" xfId="1" applyNumberFormat="1" applyFont="1" applyFill="1" applyBorder="1" applyAlignment="1" applyProtection="1">
      <alignment horizontal="center"/>
      <protection locked="0"/>
    </xf>
    <xf numFmtId="43" fontId="10" fillId="2" borderId="0" xfId="1" applyNumberFormat="1" applyFont="1" applyFill="1" applyBorder="1" applyAlignment="1" applyProtection="1">
      <alignment horizontal="center" shrinkToFit="1"/>
    </xf>
    <xf numFmtId="43" fontId="20" fillId="3" borderId="11" xfId="1" applyNumberFormat="1" applyFont="1" applyFill="1" applyBorder="1" applyAlignment="1" applyProtection="1">
      <alignment horizontal="center"/>
      <protection locked="0"/>
    </xf>
    <xf numFmtId="43" fontId="10" fillId="2" borderId="11" xfId="0" applyNumberFormat="1" applyFont="1" applyFill="1" applyBorder="1" applyAlignment="1" applyProtection="1">
      <alignment horizontal="center"/>
    </xf>
    <xf numFmtId="10" fontId="10" fillId="3" borderId="11" xfId="2" applyNumberFormat="1" applyFont="1" applyFill="1" applyBorder="1" applyAlignment="1" applyProtection="1">
      <alignment horizontal="center"/>
      <protection locked="0"/>
    </xf>
    <xf numFmtId="43" fontId="10" fillId="2" borderId="0" xfId="0" applyNumberFormat="1" applyFont="1" applyFill="1" applyBorder="1" applyAlignment="1" applyProtection="1">
      <alignment horizontal="center"/>
    </xf>
    <xf numFmtId="0" fontId="0" fillId="4" borderId="7" xfId="0" applyFill="1" applyBorder="1" applyProtection="1"/>
    <xf numFmtId="0" fontId="22" fillId="4" borderId="9" xfId="0" applyFont="1" applyFill="1" applyBorder="1" applyAlignment="1" applyProtection="1">
      <alignment vertical="top"/>
    </xf>
    <xf numFmtId="0" fontId="0" fillId="4" borderId="4" xfId="0" applyFill="1" applyBorder="1" applyProtection="1"/>
    <xf numFmtId="0" fontId="0" fillId="4" borderId="8" xfId="0" applyFill="1" applyBorder="1" applyProtection="1"/>
    <xf numFmtId="0" fontId="22" fillId="4" borderId="0" xfId="0" applyFont="1" applyFill="1" applyBorder="1" applyAlignment="1" applyProtection="1">
      <alignment horizontal="right"/>
    </xf>
    <xf numFmtId="0" fontId="22" fillId="4" borderId="0" xfId="0" applyFont="1" applyFill="1" applyBorder="1" applyProtection="1"/>
    <xf numFmtId="0" fontId="0" fillId="4" borderId="0" xfId="0" applyFill="1" applyBorder="1" applyProtection="1"/>
    <xf numFmtId="0" fontId="0" fillId="4" borderId="0" xfId="0" applyFill="1" applyProtection="1"/>
    <xf numFmtId="43" fontId="14" fillId="0" borderId="11" xfId="1" applyNumberFormat="1" applyFont="1" applyBorder="1" applyAlignment="1" applyProtection="1">
      <alignment horizontal="center"/>
    </xf>
    <xf numFmtId="2" fontId="10" fillId="2" borderId="0" xfId="0" applyNumberFormat="1" applyFont="1" applyFill="1" applyBorder="1" applyAlignment="1" applyProtection="1"/>
    <xf numFmtId="164" fontId="19" fillId="2" borderId="0" xfId="0" applyNumberFormat="1" applyFont="1" applyFill="1" applyBorder="1" applyAlignment="1" applyProtection="1">
      <alignment horizontal="left"/>
    </xf>
    <xf numFmtId="165" fontId="0" fillId="2" borderId="9" xfId="0" applyNumberFormat="1" applyFill="1" applyBorder="1" applyProtection="1"/>
    <xf numFmtId="0" fontId="0" fillId="2" borderId="0" xfId="0" applyFill="1" applyBorder="1" applyProtection="1"/>
    <xf numFmtId="0" fontId="0" fillId="2" borderId="1" xfId="0" applyFill="1" applyBorder="1" applyProtection="1"/>
    <xf numFmtId="0" fontId="0" fillId="0" borderId="0" xfId="0" applyBorder="1" applyProtection="1"/>
    <xf numFmtId="0" fontId="3" fillId="0" borderId="7"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xf>
    <xf numFmtId="0" fontId="7" fillId="2" borderId="2" xfId="0" applyFont="1" applyFill="1" applyBorder="1" applyAlignment="1" applyProtection="1">
      <alignment horizontal="center"/>
    </xf>
    <xf numFmtId="164" fontId="10" fillId="2" borderId="0" xfId="0" applyNumberFormat="1" applyFont="1" applyFill="1" applyBorder="1" applyAlignment="1" applyProtection="1">
      <alignment horizontal="center"/>
    </xf>
    <xf numFmtId="0" fontId="7" fillId="2" borderId="10" xfId="0" applyFont="1" applyFill="1" applyBorder="1" applyAlignment="1" applyProtection="1">
      <alignment horizontal="center"/>
    </xf>
    <xf numFmtId="164" fontId="21" fillId="2" borderId="0" xfId="0" applyNumberFormat="1" applyFont="1" applyFill="1" applyBorder="1" applyAlignment="1" applyProtection="1">
      <alignment horizontal="center" wrapText="1" shrinkToFit="1"/>
    </xf>
    <xf numFmtId="164" fontId="21" fillId="2" borderId="9" xfId="0" applyNumberFormat="1" applyFont="1" applyFill="1" applyBorder="1" applyAlignment="1" applyProtection="1">
      <alignment horizontal="center" wrapText="1" shrinkToFit="1"/>
    </xf>
    <xf numFmtId="0" fontId="18" fillId="2" borderId="4" xfId="0" applyFont="1" applyFill="1" applyBorder="1" applyAlignment="1" applyProtection="1">
      <alignment horizontal="center"/>
    </xf>
    <xf numFmtId="0" fontId="18" fillId="2" borderId="5" xfId="0" applyFont="1" applyFill="1" applyBorder="1" applyAlignment="1" applyProtection="1">
      <alignment horizontal="center"/>
    </xf>
    <xf numFmtId="0" fontId="18" fillId="2" borderId="8" xfId="0" applyFont="1" applyFill="1" applyBorder="1" applyAlignment="1" applyProtection="1">
      <alignment horizontal="center"/>
    </xf>
    <xf numFmtId="0" fontId="6" fillId="4" borderId="7" xfId="0" applyFont="1" applyFill="1" applyBorder="1" applyAlignment="1" applyProtection="1">
      <alignment horizontal="center"/>
    </xf>
    <xf numFmtId="0" fontId="25" fillId="5" borderId="0" xfId="4" applyFont="1" applyFill="1" applyBorder="1" applyAlignment="1" applyProtection="1">
      <alignment vertical="top" wrapText="1"/>
      <protection locked="0"/>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4" borderId="1" xfId="0" applyFont="1" applyFill="1" applyBorder="1" applyAlignment="1" applyProtection="1">
      <alignment horizontal="center"/>
    </xf>
    <xf numFmtId="0" fontId="6" fillId="4" borderId="10" xfId="0" applyFont="1" applyFill="1" applyBorder="1" applyAlignment="1" applyProtection="1">
      <alignment horizontal="center"/>
    </xf>
    <xf numFmtId="0" fontId="22" fillId="4" borderId="9" xfId="0" applyFont="1" applyFill="1" applyBorder="1" applyAlignment="1" applyProtection="1">
      <alignment horizontal="left" vertical="top" wrapText="1"/>
    </xf>
    <xf numFmtId="0" fontId="23" fillId="5" borderId="0" xfId="0" applyFont="1" applyFill="1" applyBorder="1" applyAlignment="1" applyProtection="1">
      <alignment horizontal="center" vertical="top" wrapText="1"/>
    </xf>
    <xf numFmtId="0" fontId="16" fillId="3" borderId="0" xfId="0" applyFont="1" applyFill="1" applyBorder="1" applyAlignment="1" applyProtection="1">
      <alignment horizontal="center"/>
    </xf>
    <xf numFmtId="0" fontId="16" fillId="3" borderId="9" xfId="0" applyFont="1" applyFill="1" applyBorder="1" applyAlignment="1" applyProtection="1">
      <alignment horizontal="center"/>
    </xf>
    <xf numFmtId="0" fontId="16" fillId="3" borderId="5" xfId="0" applyFont="1" applyFill="1" applyBorder="1" applyAlignment="1" applyProtection="1">
      <alignment horizontal="center"/>
    </xf>
    <xf numFmtId="0" fontId="16" fillId="3" borderId="8" xfId="0" applyFont="1" applyFill="1" applyBorder="1" applyAlignment="1" applyProtection="1">
      <alignment horizont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5" xfId="0" applyFont="1" applyBorder="1" applyAlignment="1">
      <alignment vertical="center" wrapText="1"/>
    </xf>
    <xf numFmtId="0" fontId="3" fillId="0" borderId="10" xfId="0" applyFont="1" applyBorder="1" applyAlignment="1">
      <alignment horizontal="center" vertical="center"/>
    </xf>
    <xf numFmtId="0" fontId="4" fillId="0" borderId="8" xfId="0" applyFont="1" applyBorder="1" applyAlignment="1">
      <alignment vertical="center"/>
    </xf>
  </cellXfs>
  <cellStyles count="5">
    <cellStyle name="Comma" xfId="1" builtinId="3"/>
    <cellStyle name="Currency" xfId="3" builtinId="4"/>
    <cellStyle name="Hyperlink" xfId="4" builtinId="8"/>
    <cellStyle name="Normal" xfId="0" builtinId="0"/>
    <cellStyle name="Percent" xfId="2" builtinId="5"/>
  </cellStyles>
  <dxfs count="1">
    <dxf>
      <fill>
        <patternFill>
          <bgColor rgb="FFFF0000"/>
        </patternFill>
      </fill>
    </dxf>
  </dxfs>
  <tableStyles count="0" defaultTableStyle="TableStyleMedium2" defaultPivotStyle="PivotStyleLight16"/>
  <colors>
    <mruColors>
      <color rgb="FFE6F0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5</xdr:row>
      <xdr:rowOff>47625</xdr:rowOff>
    </xdr:from>
    <xdr:to>
      <xdr:col>20</xdr:col>
      <xdr:colOff>589639</xdr:colOff>
      <xdr:row>14</xdr:row>
      <xdr:rowOff>171218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096000" y="1009650"/>
          <a:ext cx="7285714" cy="18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rs.gov/businesses/small-businesses-self-employed/income-tax-withholding-assistant-for-employer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XFC47"/>
  <sheetViews>
    <sheetView tabSelected="1" zoomScaleNormal="100" workbookViewId="0">
      <selection activeCell="C4" sqref="C4"/>
    </sheetView>
  </sheetViews>
  <sheetFormatPr defaultColWidth="0" defaultRowHeight="0" customHeight="1" zeroHeight="1" x14ac:dyDescent="0.25"/>
  <cols>
    <col min="1" max="1" width="3.5703125" style="23" customWidth="1"/>
    <col min="2" max="2" width="23.5703125" style="23" customWidth="1"/>
    <col min="3" max="3" width="12.85546875" style="23" customWidth="1"/>
    <col min="4" max="4" width="3.5703125" style="23" customWidth="1"/>
    <col min="5" max="5" width="3.5703125" style="59" customWidth="1"/>
    <col min="6" max="6" width="23.5703125" style="23" customWidth="1"/>
    <col min="7" max="7" width="12.85546875" style="23" customWidth="1"/>
    <col min="8" max="9" width="3.5703125" style="23" customWidth="1"/>
    <col min="10" max="10" width="23.5703125" style="23" customWidth="1"/>
    <col min="11" max="11" width="12.85546875" style="23" customWidth="1"/>
    <col min="12" max="12" width="3.5703125" style="23" customWidth="1"/>
    <col min="13" max="13" width="4.28515625" style="23" customWidth="1"/>
    <col min="14" max="14" width="90" style="23" customWidth="1"/>
    <col min="15" max="19" width="9.140625" style="23" hidden="1"/>
    <col min="20" max="20" width="14.28515625" style="23" hidden="1"/>
    <col min="21" max="16383" width="9.140625" style="23" hidden="1"/>
    <col min="16384" max="16384" width="2.140625" style="23" hidden="1"/>
  </cols>
  <sheetData>
    <row r="1" spans="1:19" ht="18.75" customHeight="1" x14ac:dyDescent="0.35">
      <c r="A1" s="80" t="s">
        <v>52</v>
      </c>
      <c r="B1" s="80"/>
      <c r="C1" s="80"/>
      <c r="D1" s="80"/>
      <c r="E1" s="80"/>
      <c r="F1" s="80"/>
      <c r="G1" s="80"/>
      <c r="H1" s="80"/>
      <c r="I1" s="80"/>
      <c r="J1" s="80"/>
      <c r="K1" s="80"/>
      <c r="L1" s="81"/>
      <c r="M1" s="76" t="s">
        <v>72</v>
      </c>
      <c r="N1" s="77"/>
      <c r="S1" s="53">
        <v>0</v>
      </c>
    </row>
    <row r="2" spans="1:19" ht="16.5" customHeight="1" thickBot="1" x14ac:dyDescent="0.4">
      <c r="A2" s="82"/>
      <c r="B2" s="82"/>
      <c r="C2" s="82"/>
      <c r="D2" s="82"/>
      <c r="E2" s="82"/>
      <c r="F2" s="82"/>
      <c r="G2" s="82"/>
      <c r="H2" s="82"/>
      <c r="I2" s="82"/>
      <c r="J2" s="82"/>
      <c r="K2" s="82"/>
      <c r="L2" s="83"/>
      <c r="M2" s="71"/>
      <c r="N2" s="79" t="s">
        <v>79</v>
      </c>
      <c r="S2" s="53"/>
    </row>
    <row r="3" spans="1:19" ht="18.75" customHeight="1" x14ac:dyDescent="0.3">
      <c r="A3" s="73" t="s">
        <v>34</v>
      </c>
      <c r="B3" s="74"/>
      <c r="C3" s="74"/>
      <c r="D3" s="75"/>
      <c r="E3" s="73" t="s">
        <v>29</v>
      </c>
      <c r="F3" s="74"/>
      <c r="G3" s="74"/>
      <c r="H3" s="75"/>
      <c r="I3" s="73" t="s">
        <v>26</v>
      </c>
      <c r="J3" s="74"/>
      <c r="K3" s="74"/>
      <c r="L3" s="75"/>
      <c r="M3" s="45"/>
      <c r="N3" s="79"/>
      <c r="S3" s="53"/>
    </row>
    <row r="4" spans="1:19" ht="18.75" customHeight="1" x14ac:dyDescent="0.35">
      <c r="A4" s="24"/>
      <c r="B4" s="33" t="s">
        <v>61</v>
      </c>
      <c r="C4" s="37" t="s">
        <v>4</v>
      </c>
      <c r="D4" s="25"/>
      <c r="E4" s="24"/>
      <c r="F4" s="33" t="s">
        <v>28</v>
      </c>
      <c r="G4" s="38" t="s">
        <v>59</v>
      </c>
      <c r="H4" s="32"/>
      <c r="I4" s="26"/>
      <c r="J4" s="33" t="s">
        <v>24</v>
      </c>
      <c r="K4" s="37">
        <v>1</v>
      </c>
      <c r="L4" s="25"/>
      <c r="M4" s="45"/>
      <c r="N4" s="72" t="s">
        <v>80</v>
      </c>
      <c r="S4" s="53"/>
    </row>
    <row r="5" spans="1:19" ht="18.75" customHeight="1" x14ac:dyDescent="0.35">
      <c r="A5" s="24"/>
      <c r="B5" s="33" t="s">
        <v>41</v>
      </c>
      <c r="C5" s="37" t="s">
        <v>5</v>
      </c>
      <c r="D5" s="25"/>
      <c r="E5" s="24"/>
      <c r="F5" s="33" t="s">
        <v>24</v>
      </c>
      <c r="G5" s="37">
        <v>1</v>
      </c>
      <c r="H5" s="25"/>
      <c r="I5" s="26"/>
      <c r="J5" s="33" t="s">
        <v>30</v>
      </c>
      <c r="K5" s="37">
        <v>0</v>
      </c>
      <c r="L5" s="25"/>
      <c r="M5" s="45"/>
      <c r="N5" s="78" t="s">
        <v>73</v>
      </c>
      <c r="S5" s="53">
        <v>0</v>
      </c>
    </row>
    <row r="6" spans="1:19" ht="18.75" customHeight="1" x14ac:dyDescent="0.35">
      <c r="A6" s="24"/>
      <c r="B6" s="33" t="s">
        <v>42</v>
      </c>
      <c r="C6" s="37" t="s">
        <v>23</v>
      </c>
      <c r="D6" s="25"/>
      <c r="E6" s="24"/>
      <c r="F6" s="33" t="s">
        <v>30</v>
      </c>
      <c r="G6" s="37">
        <v>0</v>
      </c>
      <c r="H6" s="25"/>
      <c r="I6" s="26"/>
      <c r="J6" s="33" t="s">
        <v>31</v>
      </c>
      <c r="K6" s="37">
        <v>0</v>
      </c>
      <c r="L6" s="25"/>
      <c r="M6" s="45"/>
      <c r="N6" s="78"/>
      <c r="S6" s="53">
        <v>0</v>
      </c>
    </row>
    <row r="7" spans="1:19" ht="18.75" customHeight="1" x14ac:dyDescent="0.35">
      <c r="A7" s="24"/>
      <c r="B7" s="33" t="s">
        <v>49</v>
      </c>
      <c r="C7" s="37" t="s">
        <v>23</v>
      </c>
      <c r="D7" s="25"/>
      <c r="E7" s="24"/>
      <c r="F7" s="33" t="s">
        <v>32</v>
      </c>
      <c r="G7" s="37" t="s">
        <v>5</v>
      </c>
      <c r="H7" s="25"/>
      <c r="I7" s="26"/>
      <c r="J7" s="33" t="s">
        <v>25</v>
      </c>
      <c r="K7" s="37" t="s">
        <v>5</v>
      </c>
      <c r="L7" s="25"/>
      <c r="M7" s="45"/>
      <c r="N7" s="78" t="s">
        <v>74</v>
      </c>
      <c r="S7" s="53">
        <v>0</v>
      </c>
    </row>
    <row r="8" spans="1:19" ht="18.75" customHeight="1" thickBot="1" x14ac:dyDescent="0.4">
      <c r="A8" s="24"/>
      <c r="B8" s="33" t="s">
        <v>50</v>
      </c>
      <c r="C8" s="37" t="s">
        <v>5</v>
      </c>
      <c r="D8" s="25"/>
      <c r="E8" s="24"/>
      <c r="F8" s="33" t="s">
        <v>25</v>
      </c>
      <c r="G8" s="37" t="s">
        <v>5</v>
      </c>
      <c r="H8" s="25"/>
      <c r="I8" s="27"/>
      <c r="J8" s="29"/>
      <c r="K8" s="30"/>
      <c r="L8" s="31"/>
      <c r="M8" s="45"/>
      <c r="N8" s="78"/>
    </row>
    <row r="9" spans="1:19" ht="18.75" customHeight="1" thickBot="1" x14ac:dyDescent="0.3">
      <c r="A9" s="27"/>
      <c r="B9" s="28"/>
      <c r="C9" s="28"/>
      <c r="D9" s="31"/>
      <c r="E9" s="27"/>
      <c r="F9" s="28"/>
      <c r="G9" s="28"/>
      <c r="H9" s="31"/>
      <c r="I9" s="73" t="s">
        <v>39</v>
      </c>
      <c r="J9" s="74"/>
      <c r="K9" s="74"/>
      <c r="L9" s="75"/>
      <c r="M9" s="45"/>
      <c r="N9" s="78" t="s">
        <v>69</v>
      </c>
    </row>
    <row r="10" spans="1:19" ht="18.75" customHeight="1" x14ac:dyDescent="0.35">
      <c r="A10" s="73" t="s">
        <v>38</v>
      </c>
      <c r="B10" s="74"/>
      <c r="C10" s="74"/>
      <c r="D10" s="74"/>
      <c r="E10" s="74"/>
      <c r="F10" s="74"/>
      <c r="G10" s="74"/>
      <c r="H10" s="75"/>
      <c r="I10" s="24"/>
      <c r="J10" s="33" t="s">
        <v>29</v>
      </c>
      <c r="K10" s="42">
        <f>IF(ISNA(L12),0,IF(K23-K25-K11-K12&lt;0.01,0,IF(K23-K25-K11-K12&lt;L12,K23-K25-K11-K12,ROUND(L12,2))))</f>
        <v>0</v>
      </c>
      <c r="L10" s="25"/>
      <c r="M10" s="45"/>
      <c r="N10" s="78"/>
    </row>
    <row r="11" spans="1:19" ht="18.75" customHeight="1" x14ac:dyDescent="0.35">
      <c r="A11" s="24"/>
      <c r="B11" s="33" t="s">
        <v>60</v>
      </c>
      <c r="C11" s="64"/>
      <c r="D11" s="54"/>
      <c r="E11" s="54"/>
      <c r="F11" s="55"/>
      <c r="G11" s="39">
        <v>0</v>
      </c>
      <c r="H11" s="25"/>
      <c r="I11" s="24"/>
      <c r="J11" s="33" t="s">
        <v>47</v>
      </c>
      <c r="K11" s="42">
        <f>IF('Gross-to-Net Calculator'!C7="Yes",IF($K$23-$K$25&lt;0.01,0,IF($K$23-$K$25&lt;(G22*0.0145),$K$23-$K$25,ROUND(G22*0.0145,2))),0)</f>
        <v>0</v>
      </c>
      <c r="L11" s="25"/>
      <c r="M11" s="45"/>
      <c r="N11" s="46" t="s">
        <v>75</v>
      </c>
    </row>
    <row r="12" spans="1:19" ht="18.75" customHeight="1" thickBot="1" x14ac:dyDescent="0.4">
      <c r="A12" s="24"/>
      <c r="B12" s="34" t="s">
        <v>58</v>
      </c>
      <c r="C12" s="34"/>
      <c r="D12" s="34"/>
      <c r="E12" s="34"/>
      <c r="F12" s="35"/>
      <c r="G12" s="39">
        <v>0</v>
      </c>
      <c r="H12" s="25"/>
      <c r="I12" s="24"/>
      <c r="J12" s="33" t="s">
        <v>48</v>
      </c>
      <c r="K12" s="42">
        <f>IF('Gross-to-Net Calculator'!C8="Yes",IF($K$23-$K$25&lt;0.01,0,IF($K$23-$K$25&lt;(G23*0.062),$K$23-$K$25,ROUND(G23*0.062,2))),0)</f>
        <v>0</v>
      </c>
      <c r="L12" s="56">
        <f>IF('Gross-to-Net Calculator'!G8="Yes",0,(IF('Gross-to-Net Calculator'!C4="Semi-Monthly",IF('Gross-to-Net Calculator'!G4="Married",((VLOOKUP((('Gross-to-Net Calculator'!G21*24)-('Gross-to-Net Calculator'!G5*'Fed Tax Table'!E30)),'Fed Tax Table'!B10:G18,4))+(VLOOKUP((('Gross-to-Net Calculator'!G21*24)-('Gross-to-Net Calculator'!G5*'Fed Tax Table'!E30)),'Fed Tax Table'!B10:G18,5))*((('Gross-to-Net Calculator'!G21*24)-'Gross-to-Net Calculator'!G5*'Fed Tax Table'!E30)-VLOOKUP((('Gross-to-Net Calculator'!G21*24)-('Gross-to-Net Calculator'!G5*'Fed Tax Table'!E30)),'Fed Tax Table'!B10:G18,6)))/24,((VLOOKUP((('Gross-to-Net Calculator'!G21*24)-('Gross-to-Net Calculator'!G5*'Fed Tax Table'!E30)),'Fed Tax Table'!B20:G28,4))+(VLOOKUP((('Gross-to-Net Calculator'!G21*24)-('Gross-to-Net Calculator'!G5*'Fed Tax Table'!E30)),'Fed Tax Table'!B20:G28,5))*((('Gross-to-Net Calculator'!G21*24)-'Gross-to-Net Calculator'!G5*'Fed Tax Table'!E30)-VLOOKUP((('Gross-to-Net Calculator'!G21*24)-('Gross-to-Net Calculator'!G5*'Fed Tax Table'!E30)),'Fed Tax Table'!B20:G28,6)))/24),IF('Gross-to-Net Calculator'!G4="Married",((VLOOKUP((('Gross-to-Net Calculator'!G21*12)-('Gross-to-Net Calculator'!G5*'Fed Tax Table'!E30)),'Fed Tax Table'!B10:G18,4))+(VLOOKUP((('Gross-to-Net Calculator'!G21*12)-('Gross-to-Net Calculator'!G5*'Fed Tax Table'!E30)),'Fed Tax Table'!B10:G18,5))*((('Gross-to-Net Calculator'!G21*12)-'Gross-to-Net Calculator'!G5*'Fed Tax Table'!E30)-VLOOKUP((('Gross-to-Net Calculator'!G21*12)-('Gross-to-Net Calculator'!G5*'Fed Tax Table'!E30)),'Fed Tax Table'!B10:G18,6)))/12,((VLOOKUP((('Gross-to-Net Calculator'!G21*12)-('Gross-to-Net Calculator'!G5*'Fed Tax Table'!E30)),'Fed Tax Table'!B20:G28,4))+(VLOOKUP((('Gross-to-Net Calculator'!G21*12)-('Gross-to-Net Calculator'!G5*'Fed Tax Table'!E30)),'Fed Tax Table'!B20:G28,5))*((('Gross-to-Net Calculator'!G21*12)-'Gross-to-Net Calculator'!G5*'Fed Tax Table'!E30)-VLOOKUP((('Gross-to-Net Calculator'!G21*12)-('Gross-to-Net Calculator'!G5*'Fed Tax Table'!E30)),'Fed Tax Table'!B20:G28,6)))/12))+'Gross-to-Net Calculator'!G6))</f>
        <v>0</v>
      </c>
      <c r="M12" s="47"/>
      <c r="N12" s="48"/>
    </row>
    <row r="13" spans="1:19" ht="18.75" customHeight="1" thickBot="1" x14ac:dyDescent="0.4">
      <c r="A13" s="24"/>
      <c r="B13" s="57"/>
      <c r="C13" s="57"/>
      <c r="D13" s="57"/>
      <c r="E13" s="57"/>
      <c r="F13" s="57"/>
      <c r="G13" s="57"/>
      <c r="H13" s="25"/>
      <c r="I13" s="24"/>
      <c r="J13" s="33" t="s">
        <v>77</v>
      </c>
      <c r="K13" s="42">
        <f>IF(L13&lt;K5,K5,IF(K23-K25-K11-K12-K10&lt;0.01,0,IF(K23-K25-K11-K12-K10&lt;L13,K23-K25-K11-K12-K10,ROUND(L13,2))))</f>
        <v>0</v>
      </c>
      <c r="L13" s="56">
        <f>IF('Gross-to-Net Calculator'!K7="Yes",0,IF('Gross-to-Net Calculator'!C4="Semi-Monthly",ROUND(((('Gross-to-Net Calculator'!G24*24)-(('Gross-to-Net Calculator'!K4*'Fed Tax Table'!D33)+('Gross-to-Net Calculator'!K6*'Fed Tax Table'!D34)))*'Fed Tax Table'!D32)/24,3),ROUND(((('Gross-to-Net Calculator'!G24*12)-('Gross-to-Net Calculator'!K4*'Fed Tax Table'!D33)-('Gross-to-Net Calculator'!K6*'Fed Tax Table'!D34))*'Fed Tax Table'!D32)/12,3))+'Gross-to-Net Calculator'!K5)</f>
        <v>-4.8979999999999997</v>
      </c>
      <c r="M13" s="76"/>
      <c r="N13" s="77"/>
    </row>
    <row r="14" spans="1:19" ht="18.75" customHeight="1" x14ac:dyDescent="0.35">
      <c r="A14" s="73" t="s">
        <v>56</v>
      </c>
      <c r="B14" s="74"/>
      <c r="C14" s="74"/>
      <c r="D14" s="75"/>
      <c r="E14" s="73" t="s">
        <v>55</v>
      </c>
      <c r="F14" s="74"/>
      <c r="G14" s="74"/>
      <c r="H14" s="75"/>
      <c r="I14" s="24"/>
      <c r="J14" s="33" t="s">
        <v>36</v>
      </c>
      <c r="K14" s="42">
        <f>IF(('Gross-to-Net Calculator'!G25+'Gross-to-Net Calculator'!G22)&lt;200000,0,IF('Gross-to-Net Calculator'!G25&gt;200000,'Gross-to-Net Calculator'!G22*0.009,('Gross-to-Net Calculator'!G25+'Gross-to-Net Calculator'!G22-200000)*0.009))</f>
        <v>0</v>
      </c>
      <c r="L14" s="25"/>
      <c r="M14" s="49"/>
      <c r="N14" s="50"/>
    </row>
    <row r="15" spans="1:19" ht="18.75" customHeight="1" thickBot="1" x14ac:dyDescent="0.4">
      <c r="A15" s="24"/>
      <c r="B15" s="33" t="s">
        <v>62</v>
      </c>
      <c r="C15" s="39">
        <v>0</v>
      </c>
      <c r="D15" s="25"/>
      <c r="E15" s="24"/>
      <c r="F15" s="33" t="s">
        <v>51</v>
      </c>
      <c r="G15" s="43">
        <v>0</v>
      </c>
      <c r="H15" s="25"/>
      <c r="I15" s="27"/>
      <c r="J15" s="29"/>
      <c r="K15" s="30"/>
      <c r="L15" s="31"/>
      <c r="M15" s="49"/>
      <c r="N15" s="50"/>
    </row>
    <row r="16" spans="1:19" ht="18.75" customHeight="1" x14ac:dyDescent="0.35">
      <c r="A16" s="24"/>
      <c r="B16" s="33" t="s">
        <v>63</v>
      </c>
      <c r="C16" s="39">
        <v>0</v>
      </c>
      <c r="D16" s="25"/>
      <c r="E16" s="24"/>
      <c r="F16" s="33" t="s">
        <v>70</v>
      </c>
      <c r="G16" s="44">
        <f>G11*G15</f>
        <v>0</v>
      </c>
      <c r="H16" s="25"/>
      <c r="I16" s="73" t="s">
        <v>54</v>
      </c>
      <c r="J16" s="74"/>
      <c r="K16" s="74"/>
      <c r="L16" s="75"/>
      <c r="M16" s="51"/>
      <c r="N16" s="51"/>
    </row>
    <row r="17" spans="1:14" ht="18.75" customHeight="1" x14ac:dyDescent="0.35">
      <c r="A17" s="24"/>
      <c r="B17" s="33"/>
      <c r="C17" s="33"/>
      <c r="D17" s="25"/>
      <c r="E17" s="24"/>
      <c r="F17" s="33" t="s">
        <v>57</v>
      </c>
      <c r="G17" s="41">
        <v>0</v>
      </c>
      <c r="H17" s="25"/>
      <c r="I17" s="24"/>
      <c r="J17" s="33" t="s">
        <v>76</v>
      </c>
      <c r="K17" s="39">
        <v>0</v>
      </c>
      <c r="L17" s="25"/>
      <c r="M17" s="51"/>
      <c r="N17" s="51"/>
    </row>
    <row r="18" spans="1:14" ht="18.75" customHeight="1" x14ac:dyDescent="0.35">
      <c r="A18" s="24"/>
      <c r="B18" s="33" t="s">
        <v>43</v>
      </c>
      <c r="C18" s="43">
        <v>0</v>
      </c>
      <c r="D18" s="25"/>
      <c r="E18" s="36"/>
      <c r="F18" s="33" t="s">
        <v>53</v>
      </c>
      <c r="G18" s="41">
        <v>0</v>
      </c>
      <c r="H18" s="25"/>
      <c r="I18" s="24"/>
      <c r="J18" s="33"/>
      <c r="K18" s="33"/>
      <c r="L18" s="25"/>
      <c r="M18" s="51"/>
      <c r="N18" s="51"/>
    </row>
    <row r="19" spans="1:14" ht="18.75" customHeight="1" thickBot="1" x14ac:dyDescent="0.4">
      <c r="A19" s="24"/>
      <c r="B19" s="33" t="s">
        <v>71</v>
      </c>
      <c r="C19" s="44">
        <f>G11*C18</f>
        <v>0</v>
      </c>
      <c r="D19" s="25"/>
      <c r="E19" s="27"/>
      <c r="F19" s="28"/>
      <c r="G19" s="28"/>
      <c r="H19" s="31"/>
      <c r="I19" s="24"/>
      <c r="J19" s="33"/>
      <c r="K19" s="33"/>
      <c r="L19" s="25"/>
      <c r="M19" s="52"/>
      <c r="N19" s="52"/>
    </row>
    <row r="20" spans="1:14" ht="18.75" customHeight="1" x14ac:dyDescent="0.35">
      <c r="A20" s="24"/>
      <c r="B20" s="33" t="s">
        <v>3</v>
      </c>
      <c r="C20" s="39">
        <v>0</v>
      </c>
      <c r="D20" s="25"/>
      <c r="E20" s="73" t="s">
        <v>35</v>
      </c>
      <c r="F20" s="74"/>
      <c r="G20" s="74"/>
      <c r="H20" s="75"/>
      <c r="I20" s="24"/>
      <c r="J20" s="33"/>
      <c r="K20" s="33"/>
      <c r="L20" s="25"/>
      <c r="M20" s="51"/>
      <c r="N20" s="51"/>
    </row>
    <row r="21" spans="1:14" ht="18.75" customHeight="1" thickBot="1" x14ac:dyDescent="0.4">
      <c r="A21" s="24"/>
      <c r="B21" s="33" t="s">
        <v>2</v>
      </c>
      <c r="C21" s="40">
        <f>IF(C6="Yes",IF(C5="No",ROUND((G11+K17)*0.08,2),ROUND((G11+K17)*0.095,2)),0)</f>
        <v>0</v>
      </c>
      <c r="D21" s="25"/>
      <c r="E21" s="24"/>
      <c r="F21" s="33" t="s">
        <v>33</v>
      </c>
      <c r="G21" s="42">
        <f>IF(IF('Gross-to-Net Calculator'!G7="No",('Gross-to-Net Calculator'!K17+'Gross-to-Net Calculator'!G12+'Gross-to-Net Calculator'!S6+-C25+'Gross-to-Net Calculator'!S7+'Gross-to-Net Calculator'!G11-'Gross-to-Net Calculator'!C15-'Gross-to-Net Calculator'!C16-C17-'Gross-to-Net Calculator'!C22-'Gross-to-Net Calculator'!C23-'Gross-to-Net Calculator'!C24-'Gross-to-Net Calculator'!C21-'Gross-to-Net Calculator'!C20-C19),(IF('Gross-to-Net Calculator'!C4="Semi-Monthly",'Gross-to-Net Calculator'!K17+'Gross-to-Net Calculator'!G12+'Gross-to-Net Calculator'!S6+'Gross-to-Net Calculator'!S7+'Gross-to-Net Calculator'!G11-'Gross-to-Net Calculator'!C15-'Gross-to-Net Calculator'!C16-C17-'Gross-to-Net Calculator'!C22-'Gross-to-Net Calculator'!C23-'Gross-to-Net Calculator'!C24-'Gross-to-Net Calculator'!C21-'Gross-to-Net Calculator'!C20-'Gross-to-Net Calculator'!C19+NRA!C10,'Gross-to-Net Calculator'!K17+'Gross-to-Net Calculator'!G12+'Gross-to-Net Calculator'!S6+'Gross-to-Net Calculator'!S7+'Gross-to-Net Calculator'!G11-'Gross-to-Net Calculator'!C15-'Gross-to-Net Calculator'!C16-C17-'Gross-to-Net Calculator'!C22-'Gross-to-Net Calculator'!C23-'Gross-to-Net Calculator'!C24-'Gross-to-Net Calculator'!C21-'Gross-to-Net Calculator'!C20-'Gross-to-Net Calculator'!C19+NRA!C11)))&lt;0,0,IF('Gross-to-Net Calculator'!G7="No",('Gross-to-Net Calculator'!K17+'Gross-to-Net Calculator'!G12+'Gross-to-Net Calculator'!S6+-C25+'Gross-to-Net Calculator'!S7+'Gross-to-Net Calculator'!G11-'Gross-to-Net Calculator'!C15-'Gross-to-Net Calculator'!C16-C17-'Gross-to-Net Calculator'!C22-'Gross-to-Net Calculator'!C23-'Gross-to-Net Calculator'!C24-'Gross-to-Net Calculator'!C21-'Gross-to-Net Calculator'!C20-C19),(IF('Gross-to-Net Calculator'!C4="Semi-Monthly",'Gross-to-Net Calculator'!K17+'Gross-to-Net Calculator'!G12+'Gross-to-Net Calculator'!S6+'Gross-to-Net Calculator'!S7+'Gross-to-Net Calculator'!G11-'Gross-to-Net Calculator'!C15-'Gross-to-Net Calculator'!C16-C17-'Gross-to-Net Calculator'!C22-'Gross-to-Net Calculator'!C23-'Gross-to-Net Calculator'!C24-'Gross-to-Net Calculator'!C21-'Gross-to-Net Calculator'!C20-'Gross-to-Net Calculator'!C19+NRA!C10,'Gross-to-Net Calculator'!K17+'Gross-to-Net Calculator'!G12+'Gross-to-Net Calculator'!S6+'Gross-to-Net Calculator'!S7+'Gross-to-Net Calculator'!G11-'Gross-to-Net Calculator'!C15-'Gross-to-Net Calculator'!C16-C17-'Gross-to-Net Calculator'!C22-'Gross-to-Net Calculator'!C23-'Gross-to-Net Calculator'!C24-'Gross-to-Net Calculator'!C21-'Gross-to-Net Calculator'!C20-'Gross-to-Net Calculator'!C19+NRA!C11))))</f>
        <v>0</v>
      </c>
      <c r="H21" s="25"/>
      <c r="I21" s="27"/>
      <c r="J21" s="28"/>
      <c r="K21" s="28"/>
      <c r="L21" s="31"/>
      <c r="M21" s="51"/>
      <c r="N21" s="51"/>
    </row>
    <row r="22" spans="1:14" ht="18.75" customHeight="1" x14ac:dyDescent="0.35">
      <c r="A22" s="24"/>
      <c r="B22" s="33" t="s">
        <v>0</v>
      </c>
      <c r="C22" s="39">
        <v>0</v>
      </c>
      <c r="D22" s="25"/>
      <c r="E22" s="24"/>
      <c r="F22" s="33" t="s">
        <v>45</v>
      </c>
      <c r="G22" s="42">
        <f>IF(C7="Yes",'Gross-to-Net Calculator'!K17+'Gross-to-Net Calculator'!G12+'Gross-to-Net Calculator'!S6+'Gross-to-Net Calculator'!S7+'Gross-to-Net Calculator'!G11-'Gross-to-Net Calculator'!C15-'Gross-to-Net Calculator'!C16-C17-'Gross-to-Net Calculator'!C22-'Gross-to-Net Calculator'!C23-'Gross-to-Net Calculator'!C24,0)</f>
        <v>0</v>
      </c>
      <c r="H22" s="25"/>
      <c r="I22" s="73" t="s">
        <v>37</v>
      </c>
      <c r="J22" s="74"/>
      <c r="K22" s="74"/>
      <c r="L22" s="75"/>
      <c r="M22" s="51"/>
      <c r="N22" s="51"/>
    </row>
    <row r="23" spans="1:14" ht="18.75" customHeight="1" x14ac:dyDescent="0.35">
      <c r="A23" s="24"/>
      <c r="B23" s="33" t="s">
        <v>1</v>
      </c>
      <c r="C23" s="39">
        <v>0</v>
      </c>
      <c r="D23" s="25"/>
      <c r="E23" s="24"/>
      <c r="F23" s="33" t="s">
        <v>46</v>
      </c>
      <c r="G23" s="42">
        <f>IF(C8="Yes",'Gross-to-Net Calculator'!K17+'Gross-to-Net Calculator'!G12+'Gross-to-Net Calculator'!S6+'Gross-to-Net Calculator'!S7+'Gross-to-Net Calculator'!G11-'Gross-to-Net Calculator'!C15-'Gross-to-Net Calculator'!C16-C17-'Gross-to-Net Calculator'!C22-'Gross-to-Net Calculator'!C23-'Gross-to-Net Calculator'!C24,0)</f>
        <v>0</v>
      </c>
      <c r="H23" s="25"/>
      <c r="I23" s="24"/>
      <c r="J23" s="33" t="s">
        <v>38</v>
      </c>
      <c r="K23" s="42">
        <f>+'Gross-to-Net Calculator'!G11</f>
        <v>0</v>
      </c>
      <c r="L23" s="25"/>
      <c r="M23" s="51"/>
      <c r="N23" s="51"/>
    </row>
    <row r="24" spans="1:14" ht="18.75" customHeight="1" x14ac:dyDescent="0.35">
      <c r="A24" s="24"/>
      <c r="B24" s="33" t="s">
        <v>64</v>
      </c>
      <c r="C24" s="39">
        <v>0</v>
      </c>
      <c r="D24" s="25"/>
      <c r="E24" s="24"/>
      <c r="F24" s="33" t="s">
        <v>78</v>
      </c>
      <c r="G24" s="42">
        <f>IF(SUM('Gross-to-Net Calculator'!K17+'Gross-to-Net Calculator'!G12-'Gross-to-Net Calculator'!S1-'Gross-to-Net Calculator'!S5+'Gross-to-Net Calculator'!G11-'Gross-to-Net Calculator'!C15-'Gross-to-Net Calculator'!C16-C17-'Gross-to-Net Calculator'!C22-'Gross-to-Net Calculator'!C23-'Gross-to-Net Calculator'!C24-'Gross-to-Net Calculator'!C21-'Gross-to-Net Calculator'!C20-C19-C25)&lt;0,0,SUM('Gross-to-Net Calculator'!K17+'Gross-to-Net Calculator'!G12-'Gross-to-Net Calculator'!S1-'Gross-to-Net Calculator'!S5+'Gross-to-Net Calculator'!G11-'Gross-to-Net Calculator'!C15-'Gross-to-Net Calculator'!C16-C17-'Gross-to-Net Calculator'!C22-'Gross-to-Net Calculator'!C23-'Gross-to-Net Calculator'!C24-'Gross-to-Net Calculator'!C21-'Gross-to-Net Calculator'!C20-C19-C25))</f>
        <v>0</v>
      </c>
      <c r="H24" s="25"/>
      <c r="I24" s="24"/>
      <c r="J24" s="33" t="s">
        <v>39</v>
      </c>
      <c r="K24" s="42">
        <f>+'Gross-to-Net Calculator'!K11+'Gross-to-Net Calculator'!K12+'Gross-to-Net Calculator'!K10+'Gross-to-Net Calculator'!K13+'Gross-to-Net Calculator'!K14</f>
        <v>0</v>
      </c>
      <c r="L24" s="25"/>
      <c r="M24" s="51"/>
      <c r="N24" s="51"/>
    </row>
    <row r="25" spans="1:14" ht="18.75" customHeight="1" x14ac:dyDescent="0.35">
      <c r="A25" s="24"/>
      <c r="B25" s="33" t="s">
        <v>44</v>
      </c>
      <c r="C25" s="39">
        <v>0</v>
      </c>
      <c r="D25" s="25"/>
      <c r="E25" s="24"/>
      <c r="F25" s="33" t="s">
        <v>36</v>
      </c>
      <c r="G25" s="41">
        <v>0</v>
      </c>
      <c r="H25" s="25"/>
      <c r="I25" s="24"/>
      <c r="J25" s="33" t="s">
        <v>40</v>
      </c>
      <c r="K25" s="42">
        <f>+'Gross-to-Net Calculator'!C15+'Gross-to-Net Calculator'!C16+C17+'Gross-to-Net Calculator'!C22+'Gross-to-Net Calculator'!C23+'Gross-to-Net Calculator'!C24+'Gross-to-Net Calculator'!C21+C19+'Gross-to-Net Calculator'!C20+G18+'Gross-to-Net Calculator'!S5+'Gross-to-Net Calculator'!S1+G16+C25+G17</f>
        <v>0</v>
      </c>
      <c r="L25" s="25"/>
      <c r="M25" s="51"/>
      <c r="N25" s="51"/>
    </row>
    <row r="26" spans="1:14" ht="18.75" customHeight="1" thickBot="1" x14ac:dyDescent="0.3">
      <c r="A26" s="27"/>
      <c r="B26" s="28"/>
      <c r="C26" s="28"/>
      <c r="D26" s="31"/>
      <c r="E26" s="57"/>
      <c r="F26" s="57"/>
      <c r="G26" s="57"/>
      <c r="H26" s="57"/>
      <c r="I26" s="68" t="str">
        <f>IF(K25&gt;K23,"Deductions are greater than Earnings.","")</f>
        <v/>
      </c>
      <c r="J26" s="69"/>
      <c r="K26" s="69"/>
      <c r="L26" s="70"/>
      <c r="M26" s="51"/>
      <c r="N26" s="51"/>
    </row>
    <row r="27" spans="1:14" ht="18.75" customHeight="1" x14ac:dyDescent="0.3">
      <c r="A27" s="58"/>
      <c r="B27" s="63" t="s">
        <v>65</v>
      </c>
      <c r="C27" s="63" t="s">
        <v>66</v>
      </c>
      <c r="D27" s="63"/>
      <c r="E27" s="63"/>
      <c r="F27" s="63" t="s">
        <v>67</v>
      </c>
      <c r="G27" s="63" t="s">
        <v>68</v>
      </c>
      <c r="H27" s="63"/>
      <c r="I27" s="63"/>
      <c r="J27" s="63" t="s">
        <v>27</v>
      </c>
      <c r="K27" s="63"/>
      <c r="L27" s="65"/>
      <c r="M27" s="51"/>
      <c r="N27" s="51"/>
    </row>
    <row r="28" spans="1:14" ht="18.75" customHeight="1" x14ac:dyDescent="0.25">
      <c r="A28" s="24"/>
      <c r="B28" s="64">
        <f>G11</f>
        <v>0</v>
      </c>
      <c r="C28" s="64">
        <f>G21</f>
        <v>0</v>
      </c>
      <c r="D28" s="64"/>
      <c r="E28" s="64"/>
      <c r="F28" s="64">
        <f>SUM(K10:K14)</f>
        <v>0</v>
      </c>
      <c r="G28" s="64">
        <f>SUM(C15+C16+C19+C20+C21+C22+C23+C24+C25+G16+G17+G18)</f>
        <v>0</v>
      </c>
      <c r="H28" s="64"/>
      <c r="I28" s="64"/>
      <c r="J28" s="66">
        <f>IF(K25&gt;K23,"Contact Payroll",+'Gross-to-Net Calculator'!K23-'Gross-to-Net Calculator'!K24-'Gross-to-Net Calculator'!K25)</f>
        <v>0</v>
      </c>
      <c r="K28" s="66"/>
      <c r="L28" s="67"/>
      <c r="M28" s="51"/>
      <c r="N28" s="51"/>
    </row>
    <row r="29" spans="1:14" ht="18.75" customHeight="1" thickBot="1" x14ac:dyDescent="0.3">
      <c r="A29" s="27"/>
      <c r="B29" s="28"/>
      <c r="C29" s="28"/>
      <c r="D29" s="28"/>
      <c r="E29" s="28"/>
      <c r="F29" s="28"/>
      <c r="G29" s="28"/>
      <c r="H29" s="28"/>
      <c r="I29" s="28"/>
      <c r="J29" s="28"/>
      <c r="K29" s="28"/>
      <c r="L29" s="31"/>
      <c r="M29" s="51"/>
      <c r="N29" s="51"/>
    </row>
    <row r="30" spans="1:14" ht="18.75" customHeight="1" x14ac:dyDescent="0.25">
      <c r="M30" s="51"/>
      <c r="N30" s="51"/>
    </row>
    <row r="31" spans="1:14" ht="18.75" customHeight="1" x14ac:dyDescent="0.25"/>
    <row r="32" spans="1:14" ht="18.75" customHeight="1" x14ac:dyDescent="0.25"/>
    <row r="33" spans="5:5" ht="18.75" customHeight="1" x14ac:dyDescent="0.25">
      <c r="E33" s="23"/>
    </row>
    <row r="34" spans="5:5" ht="18.75" customHeight="1" x14ac:dyDescent="0.25"/>
    <row r="35" spans="5:5" ht="18.75" customHeight="1" x14ac:dyDescent="0.25"/>
    <row r="36" spans="5:5" ht="18.75" customHeight="1" x14ac:dyDescent="0.25"/>
    <row r="37" spans="5:5" ht="18.75" customHeight="1" x14ac:dyDescent="0.25"/>
    <row r="38" spans="5:5" ht="18.75" customHeight="1" x14ac:dyDescent="0.25"/>
    <row r="39" spans="5:5" ht="18.75" customHeight="1" x14ac:dyDescent="0.25"/>
    <row r="40" spans="5:5" ht="18.75" customHeight="1" x14ac:dyDescent="0.25"/>
    <row r="41" spans="5:5" ht="18.75" customHeight="1" x14ac:dyDescent="0.25"/>
    <row r="42" spans="5:5" ht="18.75" customHeight="1" x14ac:dyDescent="0.25"/>
    <row r="43" spans="5:5" ht="18.75" customHeight="1" x14ac:dyDescent="0.25"/>
    <row r="44" spans="5:5" ht="18.75" customHeight="1" x14ac:dyDescent="0.25"/>
    <row r="45" spans="5:5" ht="18.75" customHeight="1" x14ac:dyDescent="0.25"/>
    <row r="46" spans="5:5" ht="18.75" customHeight="1" x14ac:dyDescent="0.25"/>
    <row r="47" spans="5:5" ht="18.75" customHeight="1" x14ac:dyDescent="0.25"/>
  </sheetData>
  <sheetProtection selectLockedCells="1"/>
  <mergeCells count="17">
    <mergeCell ref="I9:L9"/>
    <mergeCell ref="A10:H10"/>
    <mergeCell ref="I3:L3"/>
    <mergeCell ref="E3:H3"/>
    <mergeCell ref="A3:D3"/>
    <mergeCell ref="N2:N3"/>
    <mergeCell ref="A1:L2"/>
    <mergeCell ref="M1:N1"/>
    <mergeCell ref="N5:N6"/>
    <mergeCell ref="N7:N8"/>
    <mergeCell ref="N9:N10"/>
    <mergeCell ref="M13:N13"/>
    <mergeCell ref="I16:L16"/>
    <mergeCell ref="I22:L22"/>
    <mergeCell ref="E14:H14"/>
    <mergeCell ref="A14:D14"/>
    <mergeCell ref="E20:H20"/>
  </mergeCells>
  <conditionalFormatting sqref="I26:L26">
    <cfRule type="containsText" dxfId="0" priority="3" operator="containsText" text="Deductions">
      <formula>NOT(ISERROR(SEARCH("Deductions",I26)))</formula>
    </cfRule>
  </conditionalFormatting>
  <dataValidations count="3">
    <dataValidation type="list" allowBlank="1" showInputMessage="1" showErrorMessage="1" sqref="C4" xr:uid="{821AB34C-EA6A-4E39-9D10-70AC133F8E9B}">
      <formula1>"Semi-Monthly, Monthly"</formula1>
    </dataValidation>
    <dataValidation type="list" allowBlank="1" showInputMessage="1" showErrorMessage="1" sqref="G4" xr:uid="{557BF508-A149-4489-A383-D9CBFF62ED59}">
      <formula1>"Single, Married, Married (filing Single)"</formula1>
    </dataValidation>
    <dataValidation type="list" allowBlank="1" showInputMessage="1" showErrorMessage="1" sqref="K7 C5:C8 G7:G8" xr:uid="{1D5501E3-6BEF-4986-8D9D-80A80ABF2C34}">
      <formula1>"No, Yes"</formula1>
    </dataValidation>
  </dataValidations>
  <hyperlinks>
    <hyperlink ref="N4" r:id="rId1" xr:uid="{093DF007-F7FF-47A3-989D-C32C141B752D}"/>
  </hyperlinks>
  <printOptions horizontalCentered="1" verticalCentered="1"/>
  <pageMargins left="0.25" right="0.25" top="0.25" bottom="0.25" header="0.3" footer="0.3"/>
  <pageSetup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4:G34"/>
  <sheetViews>
    <sheetView workbookViewId="0"/>
  </sheetViews>
  <sheetFormatPr defaultRowHeight="15" x14ac:dyDescent="0.25"/>
  <cols>
    <col min="2" max="2" width="10.42578125" customWidth="1"/>
    <col min="3" max="3" width="14.5703125" bestFit="1" customWidth="1"/>
    <col min="4" max="4" width="10.5703125" bestFit="1" customWidth="1"/>
    <col min="5" max="5" width="11.85546875" bestFit="1" customWidth="1"/>
    <col min="6" max="6" width="7.140625" bestFit="1" customWidth="1"/>
    <col min="7" max="7" width="9.28515625" bestFit="1" customWidth="1"/>
  </cols>
  <sheetData>
    <row r="4" spans="2:7" ht="15.75" thickBot="1" x14ac:dyDescent="0.3"/>
    <row r="5" spans="2:7" x14ac:dyDescent="0.25">
      <c r="B5" s="87" t="s">
        <v>81</v>
      </c>
      <c r="C5" s="88"/>
      <c r="D5" s="88"/>
      <c r="E5" s="88"/>
      <c r="F5" s="88"/>
      <c r="G5" s="89"/>
    </row>
    <row r="6" spans="2:7" ht="15.75" thickBot="1" x14ac:dyDescent="0.3">
      <c r="B6" s="90" t="s">
        <v>8</v>
      </c>
      <c r="C6" s="91"/>
      <c r="D6" s="91"/>
      <c r="E6" s="91"/>
      <c r="F6" s="91"/>
      <c r="G6" s="92"/>
    </row>
    <row r="7" spans="2:7" x14ac:dyDescent="0.25">
      <c r="B7" s="93" t="s">
        <v>6</v>
      </c>
      <c r="C7" s="94" t="s">
        <v>9</v>
      </c>
      <c r="D7" s="94"/>
      <c r="E7" s="95" t="s">
        <v>7</v>
      </c>
      <c r="F7" s="95" t="s">
        <v>10</v>
      </c>
      <c r="G7" s="2" t="s">
        <v>11</v>
      </c>
    </row>
    <row r="8" spans="2:7" ht="15.75" thickBot="1" x14ac:dyDescent="0.3">
      <c r="B8" s="90"/>
      <c r="C8" s="91"/>
      <c r="D8" s="91"/>
      <c r="E8" s="96"/>
      <c r="F8" s="96"/>
      <c r="G8" s="3" t="s">
        <v>6</v>
      </c>
    </row>
    <row r="9" spans="2:7" x14ac:dyDescent="0.25">
      <c r="B9" s="84" t="s">
        <v>12</v>
      </c>
      <c r="C9" s="85"/>
      <c r="D9" s="85"/>
      <c r="E9" s="85"/>
      <c r="F9" s="85"/>
      <c r="G9" s="86"/>
    </row>
    <row r="10" spans="2:7" x14ac:dyDescent="0.25">
      <c r="B10" s="60">
        <v>-999999</v>
      </c>
      <c r="C10" s="5">
        <v>12200</v>
      </c>
      <c r="D10" s="61"/>
      <c r="E10" s="6">
        <v>0</v>
      </c>
      <c r="F10" s="7">
        <v>0</v>
      </c>
      <c r="G10" s="8">
        <v>0</v>
      </c>
    </row>
    <row r="11" spans="2:7" x14ac:dyDescent="0.25">
      <c r="B11" s="4">
        <v>12200</v>
      </c>
      <c r="C11" s="5">
        <v>32100</v>
      </c>
      <c r="D11" s="1"/>
      <c r="E11" s="6">
        <v>0</v>
      </c>
      <c r="F11" s="7">
        <v>0.1</v>
      </c>
      <c r="G11" s="8">
        <v>12200</v>
      </c>
    </row>
    <row r="12" spans="2:7" x14ac:dyDescent="0.25">
      <c r="B12" s="4">
        <v>32100</v>
      </c>
      <c r="C12" s="5">
        <v>93250</v>
      </c>
      <c r="D12" s="1"/>
      <c r="E12" s="6">
        <v>1990</v>
      </c>
      <c r="F12" s="7">
        <v>0.12</v>
      </c>
      <c r="G12" s="8">
        <v>32100</v>
      </c>
    </row>
    <row r="13" spans="2:7" x14ac:dyDescent="0.25">
      <c r="B13" s="4">
        <v>93250</v>
      </c>
      <c r="C13" s="5">
        <v>184950</v>
      </c>
      <c r="D13" s="1"/>
      <c r="E13" s="6">
        <v>9328</v>
      </c>
      <c r="F13" s="7">
        <v>0.22</v>
      </c>
      <c r="G13" s="8">
        <v>93250</v>
      </c>
    </row>
    <row r="14" spans="2:7" x14ac:dyDescent="0.25">
      <c r="B14" s="4">
        <v>184950</v>
      </c>
      <c r="C14" s="5">
        <v>342050</v>
      </c>
      <c r="D14" s="1"/>
      <c r="E14" s="6">
        <v>29502</v>
      </c>
      <c r="F14" s="7">
        <v>0.24</v>
      </c>
      <c r="G14" s="8">
        <v>184950</v>
      </c>
    </row>
    <row r="15" spans="2:7" x14ac:dyDescent="0.25">
      <c r="B15" s="4">
        <v>342050</v>
      </c>
      <c r="C15" s="5">
        <v>431050</v>
      </c>
      <c r="D15" s="1"/>
      <c r="E15" s="6">
        <v>67206</v>
      </c>
      <c r="F15" s="7">
        <v>0.32</v>
      </c>
      <c r="G15" s="8">
        <v>342050</v>
      </c>
    </row>
    <row r="16" spans="2:7" x14ac:dyDescent="0.25">
      <c r="B16" s="4">
        <v>431050</v>
      </c>
      <c r="C16" s="5">
        <v>640500</v>
      </c>
      <c r="D16" s="1"/>
      <c r="E16" s="6">
        <v>95686</v>
      </c>
      <c r="F16" s="7">
        <v>0.35</v>
      </c>
      <c r="G16" s="8">
        <v>431050</v>
      </c>
    </row>
    <row r="17" spans="2:7" x14ac:dyDescent="0.25">
      <c r="B17" s="4">
        <v>640500</v>
      </c>
      <c r="C17" s="5"/>
      <c r="D17" s="1"/>
      <c r="E17" s="6">
        <v>168993.5</v>
      </c>
      <c r="F17" s="7">
        <v>0.37</v>
      </c>
      <c r="G17" s="8">
        <v>640500</v>
      </c>
    </row>
    <row r="18" spans="2:7" ht="15.75" thickBot="1" x14ac:dyDescent="0.3">
      <c r="B18" s="4"/>
      <c r="C18" s="10"/>
      <c r="D18" s="62"/>
      <c r="E18" s="6"/>
      <c r="F18" s="12"/>
      <c r="G18" s="8"/>
    </row>
    <row r="19" spans="2:7" x14ac:dyDescent="0.25">
      <c r="B19" s="84" t="s">
        <v>13</v>
      </c>
      <c r="C19" s="85"/>
      <c r="D19" s="85"/>
      <c r="E19" s="85"/>
      <c r="F19" s="85"/>
      <c r="G19" s="86"/>
    </row>
    <row r="20" spans="2:7" x14ac:dyDescent="0.25">
      <c r="B20" s="60">
        <v>-999999</v>
      </c>
      <c r="C20" s="5">
        <v>3950</v>
      </c>
      <c r="D20" s="61"/>
      <c r="E20" s="6">
        <v>0</v>
      </c>
      <c r="F20" s="7">
        <v>0</v>
      </c>
      <c r="G20" s="8">
        <v>0</v>
      </c>
    </row>
    <row r="21" spans="2:7" x14ac:dyDescent="0.25">
      <c r="B21" s="4">
        <v>3950</v>
      </c>
      <c r="C21" s="5">
        <v>13900</v>
      </c>
      <c r="D21" s="1"/>
      <c r="E21" s="6">
        <v>0</v>
      </c>
      <c r="F21" s="7">
        <v>0.1</v>
      </c>
      <c r="G21" s="8">
        <v>3950</v>
      </c>
    </row>
    <row r="22" spans="2:7" x14ac:dyDescent="0.25">
      <c r="B22" s="4">
        <v>13900</v>
      </c>
      <c r="C22" s="5">
        <v>44475</v>
      </c>
      <c r="D22" s="1"/>
      <c r="E22" s="6">
        <v>995</v>
      </c>
      <c r="F22" s="7">
        <v>0.12</v>
      </c>
      <c r="G22" s="8">
        <v>13900</v>
      </c>
    </row>
    <row r="23" spans="2:7" x14ac:dyDescent="0.25">
      <c r="B23" s="4">
        <v>44475</v>
      </c>
      <c r="C23" s="5">
        <v>90325</v>
      </c>
      <c r="D23" s="1"/>
      <c r="E23" s="6">
        <v>4664</v>
      </c>
      <c r="F23" s="7">
        <v>0.22</v>
      </c>
      <c r="G23" s="8">
        <v>44475</v>
      </c>
    </row>
    <row r="24" spans="2:7" x14ac:dyDescent="0.25">
      <c r="B24" s="4">
        <v>90325</v>
      </c>
      <c r="C24" s="5">
        <v>168875</v>
      </c>
      <c r="D24" s="1"/>
      <c r="E24" s="6">
        <v>14751</v>
      </c>
      <c r="F24" s="7">
        <v>0.24</v>
      </c>
      <c r="G24" s="8">
        <v>90325</v>
      </c>
    </row>
    <row r="25" spans="2:7" x14ac:dyDescent="0.25">
      <c r="B25" s="4">
        <v>168875</v>
      </c>
      <c r="C25" s="5">
        <v>213375</v>
      </c>
      <c r="D25" s="1"/>
      <c r="E25" s="6">
        <v>33603</v>
      </c>
      <c r="F25" s="7">
        <v>0.32</v>
      </c>
      <c r="G25" s="8">
        <v>168875</v>
      </c>
    </row>
    <row r="26" spans="2:7" x14ac:dyDescent="0.25">
      <c r="B26" s="4">
        <v>213375</v>
      </c>
      <c r="C26" s="5">
        <v>527550</v>
      </c>
      <c r="D26" s="1"/>
      <c r="E26" s="6">
        <v>47843</v>
      </c>
      <c r="F26" s="7">
        <v>0.35</v>
      </c>
      <c r="G26" s="8">
        <v>213375</v>
      </c>
    </row>
    <row r="27" spans="2:7" x14ac:dyDescent="0.25">
      <c r="B27" s="4">
        <v>527550</v>
      </c>
      <c r="C27" s="5"/>
      <c r="D27" s="1"/>
      <c r="E27" s="6">
        <v>157804.25</v>
      </c>
      <c r="F27" s="7">
        <v>0.37</v>
      </c>
      <c r="G27" s="8">
        <v>527550</v>
      </c>
    </row>
    <row r="28" spans="2:7" ht="15.75" thickBot="1" x14ac:dyDescent="0.3">
      <c r="B28" s="9"/>
      <c r="C28" s="10"/>
      <c r="D28" s="62"/>
      <c r="E28" s="11"/>
      <c r="F28" s="12"/>
      <c r="G28" s="13"/>
    </row>
    <row r="30" spans="2:7" x14ac:dyDescent="0.25">
      <c r="B30" t="s">
        <v>20</v>
      </c>
      <c r="E30" s="21">
        <v>4300</v>
      </c>
    </row>
    <row r="32" spans="2:7" x14ac:dyDescent="0.25">
      <c r="B32" t="s">
        <v>19</v>
      </c>
      <c r="D32" s="20">
        <v>4.9500000000000002E-2</v>
      </c>
    </row>
    <row r="33" spans="2:4" x14ac:dyDescent="0.25">
      <c r="B33" t="s">
        <v>21</v>
      </c>
      <c r="D33" s="22">
        <v>2375</v>
      </c>
    </row>
    <row r="34" spans="2:4" x14ac:dyDescent="0.25">
      <c r="B34" t="s">
        <v>22</v>
      </c>
      <c r="D34" s="22">
        <v>1000</v>
      </c>
    </row>
  </sheetData>
  <sheetProtection algorithmName="SHA-512" hashValue="N54JvTboFvW0z/sAYBVSmuBnb3okjPDtcnbu64ZT5LOJQng1NGq1aC+b2fbbVSlqJdGRwylfxiwqunAP0TEqFg==" saltValue="cxC3G5jzwxIAVPj83M+abg==" spinCount="100000" sheet="1" objects="1" scenarios="1"/>
  <mergeCells count="9">
    <mergeCell ref="B9:G9"/>
    <mergeCell ref="B19:G19"/>
    <mergeCell ref="B5:G5"/>
    <mergeCell ref="B6:G6"/>
    <mergeCell ref="B7:B8"/>
    <mergeCell ref="C7:C8"/>
    <mergeCell ref="D7:D8"/>
    <mergeCell ref="E7:E8"/>
    <mergeCell ref="F7:F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6:C12"/>
  <sheetViews>
    <sheetView workbookViewId="0"/>
  </sheetViews>
  <sheetFormatPr defaultColWidth="19.85546875" defaultRowHeight="15" x14ac:dyDescent="0.25"/>
  <cols>
    <col min="2" max="2" width="24" customWidth="1"/>
    <col min="3" max="3" width="36.28515625" customWidth="1"/>
  </cols>
  <sheetData>
    <row r="6" spans="2:3" ht="15.75" thickBot="1" x14ac:dyDescent="0.3"/>
    <row r="7" spans="2:3" x14ac:dyDescent="0.25">
      <c r="B7" s="87" t="s">
        <v>82</v>
      </c>
      <c r="C7" s="97"/>
    </row>
    <row r="8" spans="2:3" ht="15.75" thickBot="1" x14ac:dyDescent="0.3">
      <c r="B8" s="90" t="s">
        <v>14</v>
      </c>
      <c r="C8" s="98"/>
    </row>
    <row r="9" spans="2:3" ht="45.75" customHeight="1" thickBot="1" x14ac:dyDescent="0.3">
      <c r="B9" s="14" t="s">
        <v>15</v>
      </c>
      <c r="C9" s="15" t="s">
        <v>16</v>
      </c>
    </row>
    <row r="10" spans="2:3" x14ac:dyDescent="0.25">
      <c r="B10" s="16" t="s">
        <v>4</v>
      </c>
      <c r="C10" s="17">
        <v>343.8</v>
      </c>
    </row>
    <row r="11" spans="2:3" x14ac:dyDescent="0.25">
      <c r="B11" s="16" t="s">
        <v>17</v>
      </c>
      <c r="C11" s="17">
        <v>687.5</v>
      </c>
    </row>
    <row r="12" spans="2:3" ht="15.75" thickBot="1" x14ac:dyDescent="0.3">
      <c r="B12" s="18" t="s">
        <v>18</v>
      </c>
      <c r="C12" s="19">
        <v>8250</v>
      </c>
    </row>
  </sheetData>
  <sheetProtection algorithmName="SHA-512" hashValue="5rKuyM9tZFBnbC/Xs+LJQE/7bjQAPefRKNyFiloFBBkEfi08+lMw/99kzVrsMohKDtZrvrALt39Fwh09cdQyCQ==" saltValue="qnRx6HWrfeVgRfOnYp4S2g==" spinCount="100000" sheet="1" objects="1" scenarios="1"/>
  <mergeCells count="2">
    <mergeCell ref="B7:C7"/>
    <mergeCell ref="B8:C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Gross to Net Calculator" ma:contentTypeID="0x0101090000DDDD060E1C1D46B2F2673629B337870017319B36A52C8A4B966218BF40EFAE0B" ma:contentTypeVersion="1" ma:contentTypeDescription="" ma:contentTypeScope="" ma:versionID="5c67689584cdc95e008d572e8d7c7cf7">
  <xsd:schema xmlns:xsd="http://www.w3.org/2001/XMLSchema" xmlns:xs="http://www.w3.org/2001/XMLSchema" xmlns:p="http://schemas.microsoft.com/office/2006/metadata/properties" xmlns:ns2="63980637-543f-4b67-8011-4d13c3468259" targetNamespace="http://schemas.microsoft.com/office/2006/metadata/properties" ma:root="true" ma:fieldsID="21cf3ab95600935c74e379ba4d857617" ns2:_="">
    <xsd:import namespace="63980637-543f-4b67-8011-4d13c346825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80637-543f-4b67-8011-4d13c346825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8E648B-50B1-49A1-A196-4979CC4B8944}">
  <ds:schemaRefs>
    <ds:schemaRef ds:uri="http://schemas.microsoft.com/sharepoint/v3/contenttype/forms"/>
  </ds:schemaRefs>
</ds:datastoreItem>
</file>

<file path=customXml/itemProps2.xml><?xml version="1.0" encoding="utf-8"?>
<ds:datastoreItem xmlns:ds="http://schemas.openxmlformats.org/officeDocument/2006/customXml" ds:itemID="{26C72338-555F-4809-B8C6-7DA026ECD49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63980637-543f-4b67-8011-4d13c3468259"/>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0B409CB-49EA-4FF8-9419-2A01C0D36FAC}">
  <ds:schemaRefs>
    <ds:schemaRef ds:uri="http://schemas.microsoft.com/sharepoint/events"/>
  </ds:schemaRefs>
</ds:datastoreItem>
</file>

<file path=customXml/itemProps4.xml><?xml version="1.0" encoding="utf-8"?>
<ds:datastoreItem xmlns:ds="http://schemas.openxmlformats.org/officeDocument/2006/customXml" ds:itemID="{6D3EE82F-F68B-4E34-853A-049D51DBB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980637-543f-4b67-8011-4d13c34682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Gross-to-Net Calculator</vt:lpstr>
      <vt:lpstr>Fed Tax Table</vt:lpstr>
      <vt:lpstr>NRA</vt:lpstr>
      <vt:lpstr>'Gross-to-Net Calculator'!Print_Area</vt:lpstr>
    </vt:vector>
  </TitlesOfParts>
  <Company>Illinois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Ward, Joseph</dc:creator>
  <cp:lastModifiedBy>Mikesell, Cole</cp:lastModifiedBy>
  <cp:lastPrinted>2016-07-01T20:23:44Z</cp:lastPrinted>
  <dcterms:created xsi:type="dcterms:W3CDTF">2013-01-16T03:11:07Z</dcterms:created>
  <dcterms:modified xsi:type="dcterms:W3CDTF">2021-07-08T17:49:32Z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0x0101090000DDDD060E1C1D46B2F2673629B337870017319B36A52C8A4B966218BF40EFAE0B</vt:lpwstr>
  </property>
</Properties>
</file>